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macdavid/Dropbox/COURSES/_CELESTIAL/Letcher Lunars/"/>
    </mc:Choice>
  </mc:AlternateContent>
  <xr:revisionPtr revIDLastSave="0" documentId="13_ncr:1_{9A38818C-8CE0-0A4F-B560-0D309BB413B1}" xr6:coauthVersionLast="47" xr6:coauthVersionMax="47" xr10:uidLastSave="{00000000-0000-0000-0000-000000000000}"/>
  <bookViews>
    <workbookView xWindow="8040" yWindow="500" windowWidth="40960" windowHeight="21460" tabRatio="500" xr2:uid="{00000000-000D-0000-FFFF-FFFF00000000}"/>
  </bookViews>
  <sheets>
    <sheet name="Shufeldt example" sheetId="1" r:id="rId1"/>
    <sheet name="Letcher exampl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6" i="2" l="1"/>
  <c r="F26" i="2" s="1"/>
  <c r="E25" i="2"/>
  <c r="F25" i="2" s="1"/>
  <c r="E24" i="2"/>
  <c r="F24" i="2" s="1"/>
  <c r="E23" i="2"/>
  <c r="F23" i="2" s="1"/>
  <c r="E18" i="2"/>
  <c r="E37" i="2" s="1"/>
  <c r="F37" i="2" s="1"/>
  <c r="E17" i="2"/>
  <c r="F17" i="2" s="1"/>
  <c r="E16" i="2"/>
  <c r="F16" i="2" s="1"/>
  <c r="E15" i="2"/>
  <c r="F15" i="2" s="1"/>
  <c r="E11" i="2"/>
  <c r="F11" i="2" s="1"/>
  <c r="E10" i="2"/>
  <c r="F10" i="2" s="1"/>
  <c r="E9" i="2"/>
  <c r="E31" i="2" s="1"/>
  <c r="E8" i="2"/>
  <c r="F8" i="2" s="1"/>
  <c r="F7" i="2"/>
  <c r="E6" i="2"/>
  <c r="F6" i="2" s="1"/>
  <c r="F5" i="2"/>
  <c r="E5" i="2"/>
  <c r="E26" i="1"/>
  <c r="E37" i="1" s="1"/>
  <c r="F37" i="1" s="1"/>
  <c r="F25" i="1"/>
  <c r="E25" i="1"/>
  <c r="E24" i="1"/>
  <c r="F24" i="1" s="1"/>
  <c r="E23" i="1"/>
  <c r="F23" i="1" s="1"/>
  <c r="F18" i="1"/>
  <c r="E18" i="1"/>
  <c r="E17" i="1"/>
  <c r="F17" i="1" s="1"/>
  <c r="E16" i="1"/>
  <c r="F16" i="1" s="1"/>
  <c r="F15" i="1"/>
  <c r="E15" i="1"/>
  <c r="E11" i="1"/>
  <c r="E10" i="1"/>
  <c r="F10" i="1" s="1"/>
  <c r="F9" i="1"/>
  <c r="E9" i="1"/>
  <c r="E8" i="1"/>
  <c r="F7" i="1"/>
  <c r="E6" i="1"/>
  <c r="F6" i="1" s="1"/>
  <c r="E5" i="1"/>
  <c r="F5" i="1" s="1"/>
  <c r="E32" i="2" l="1"/>
  <c r="F32" i="2" s="1"/>
  <c r="F31" i="2"/>
  <c r="E31" i="1"/>
  <c r="E36" i="1"/>
  <c r="F36" i="1" s="1"/>
  <c r="F9" i="2"/>
  <c r="F18" i="2"/>
  <c r="F26" i="1"/>
  <c r="E36" i="2"/>
  <c r="F36" i="2" s="1"/>
  <c r="E29" i="1"/>
  <c r="F8" i="1"/>
  <c r="F11" i="1"/>
  <c r="E29" i="2"/>
  <c r="E30" i="1" l="1"/>
  <c r="F29" i="1"/>
  <c r="E32" i="1"/>
  <c r="F32" i="1" s="1"/>
  <c r="F31" i="1"/>
  <c r="F29" i="2"/>
  <c r="E30" i="2"/>
  <c r="F30" i="2" l="1"/>
  <c r="E33" i="2"/>
  <c r="F30" i="1"/>
  <c r="E33" i="1"/>
  <c r="F33" i="1" l="1"/>
  <c r="E38" i="1"/>
  <c r="F33" i="2"/>
  <c r="E38" i="2"/>
  <c r="E39" i="2" l="1"/>
  <c r="F38" i="2"/>
  <c r="E39" i="1"/>
  <c r="F38" i="1"/>
  <c r="E40" i="1" l="1"/>
  <c r="F40" i="1" s="1"/>
  <c r="F39" i="1"/>
  <c r="F39" i="2"/>
  <c r="E40" i="2"/>
  <c r="F40" i="2" s="1"/>
</calcChain>
</file>

<file path=xl/sharedStrings.xml><?xml version="1.0" encoding="utf-8"?>
<sst xmlns="http://schemas.openxmlformats.org/spreadsheetml/2006/main" count="152" uniqueCount="72">
  <si>
    <t>Letcher Lunar Distance  —  Simplified Worksheet</t>
  </si>
  <si>
    <t>SIGHT DATA</t>
  </si>
  <si>
    <t>Lat-s</t>
  </si>
  <si>
    <t>N</t>
  </si>
  <si>
    <t>Lon-s</t>
  </si>
  <si>
    <t>W</t>
  </si>
  <si>
    <t>Date  (Month / Day / Year)</t>
  </si>
  <si>
    <t>Ts  (UTC of sight)</t>
  </si>
  <si>
    <t>Hm  (Moon alt, Ho or Hc)</t>
  </si>
  <si>
    <t>Hb  (Body alt, Ho or Hc)</t>
  </si>
  <si>
    <t>D  (LD corrected for SDs)</t>
  </si>
  <si>
    <t>ALMANAC DATA</t>
  </si>
  <si>
    <t>Moon</t>
  </si>
  <si>
    <t>Gm−  (GHA Moon at T−)</t>
  </si>
  <si>
    <t>Dm−  (Dec Moon at T−)</t>
  </si>
  <si>
    <t>Gm+  (GHA Moon at T+)</t>
  </si>
  <si>
    <t>Dm+  (Dec Moon at T+)</t>
  </si>
  <si>
    <t>HP Moon</t>
  </si>
  <si>
    <t>arcmin</t>
  </si>
  <si>
    <t>Body  (Sun / star / planet)</t>
  </si>
  <si>
    <t>Gb−  (GHA Body at T−)</t>
  </si>
  <si>
    <t>Db−  (Dec Body at T−)</t>
  </si>
  <si>
    <t>Gb+  (GHA Body at T+)</t>
  </si>
  <si>
    <t>Db+  (Dec Body at T+)</t>
  </si>
  <si>
    <t>CLEAR THE LUNAR</t>
  </si>
  <si>
    <t>y</t>
  </si>
  <si>
    <t>P  [arcmin]</t>
  </si>
  <si>
    <t>x</t>
  </si>
  <si>
    <t>R  [arcmin]</t>
  </si>
  <si>
    <t>Dc  (Cleared LD)</t>
  </si>
  <si>
    <t>FIND UTC AND LON</t>
  </si>
  <si>
    <t>D−  (Geocentric LD at T−)</t>
  </si>
  <si>
    <t>D+  (Geocentric LD at T+)</t>
  </si>
  <si>
    <t>Tc  (True UTC)</t>
  </si>
  <si>
    <t>dUTC  (Ts − Tc)</t>
  </si>
  <si>
    <t>dLon  (= dUTC × 0.25')</t>
  </si>
  <si>
    <t>EQUATIONS  (Letcher)</t>
  </si>
  <si>
    <t>[cos(D)·sin(Hm) − sin(Hb)] / sin(D)</t>
  </si>
  <si>
    <t>dimensionless</t>
  </si>
  <si>
    <t>P</t>
  </si>
  <si>
    <t>HP · { y + 0.000145·HP·cot(D)·[cos²(Hm) − y²] }</t>
  </si>
  <si>
    <t>arcmin  (HP in arcmin from almanac)</t>
  </si>
  <si>
    <t>R</t>
  </si>
  <si>
    <t>1.90 · (x − cos D) / sin D</t>
  </si>
  <si>
    <t>Dc</t>
  </si>
  <si>
    <t>D + (P + R) / 60</t>
  </si>
  <si>
    <t>degrees;  P and R converted from arcmin</t>
  </si>
  <si>
    <t>D±</t>
  </si>
  <si>
    <t>arccos[sin(Dm±)·sin(Db±) + cos(Dm±)·cos(Db±)·cos(Gm± − Gb±)]</t>
  </si>
  <si>
    <t>geocentric LD at T− and T+</t>
  </si>
  <si>
    <t>Tc</t>
  </si>
  <si>
    <t>T− + (Dc − D−) / (D+ − D−)</t>
  </si>
  <si>
    <t>T− = INT(Ts);  result in decimal hours</t>
  </si>
  <si>
    <t>dUTC</t>
  </si>
  <si>
    <t>Ts − Tc  [× 3600 → seconds]</t>
  </si>
  <si>
    <t>+ = Ts fast;  − = Ts slow</t>
  </si>
  <si>
    <t>dLon</t>
  </si>
  <si>
    <t>dUTC [sec] × 0.25'</t>
  </si>
  <si>
    <t>arcmin of longitude;  0.25' per 1 sec of UTC error</t>
  </si>
  <si>
    <t>NOTES</t>
  </si>
  <si>
    <t xml:space="preserve">  1.  D is the lunar distance already corrected for semidiameters by the observer (D1 ± SDm ± SDs as appropriate for limb and body type).</t>
  </si>
  <si>
    <t xml:space="preserve">  2.  Hm and Hb may be observed (Ho) or computed (Hc) altitudes.</t>
  </si>
  <si>
    <t xml:space="preserve">  3.  T− and T+ are implicit: T− = INT(Ts), T+ = INT(Ts)+1  (whole hours bracketing Ts).</t>
  </si>
  <si>
    <t xml:space="preserve">  4.  P and R are in arcmin; Dc = D + (P+R)/60 converts to degrees.</t>
  </si>
  <si>
    <t xml:space="preserve">  5.  dUTC &gt; 0 (Ts fast): true GMT is earlier than your clock. dUTC &lt; 0: clock is slow.</t>
  </si>
  <si>
    <t xml:space="preserve">  6.  dLon = dUTC[sec] × 0.25';  equivalently 15' per 1 min of UTC error.</t>
  </si>
  <si>
    <t>Letcher Lunar Distance  —  Worksheet</t>
  </si>
  <si>
    <t>J. S. Letcher Jr. method  —  Compliments of Starpath School of Navigation</t>
  </si>
  <si>
    <t>S</t>
  </si>
  <si>
    <t xml:space="preserve">  1.  D is the lunar distance corrected for semidiameters at the sights time, Ts.</t>
  </si>
  <si>
    <t>0.5 · [sin(Hm)/sin(Hb) + sin(Hb)/sin(Hm)]</t>
  </si>
  <si>
    <t>J. S. Letcher Jr. method   —  Compliments of Starpath School of Navigation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</si>
</sst>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8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1F1F1F"/>
      <name val="Arial"/>
      <family val="2"/>
    </font>
    <font>
      <b/>
      <sz val="10"/>
      <color rgb="FF00008B"/>
      <name val="Arial"/>
      <family val="2"/>
    </font>
    <font>
      <sz val="10"/>
      <color rgb="FF444444"/>
      <name val="Arial"/>
      <family val="2"/>
    </font>
    <font>
      <i/>
      <sz val="9"/>
      <color rgb="FF1B3A6B"/>
      <name val="Arial"/>
      <family val="2"/>
    </font>
    <font>
      <i/>
      <sz val="8"/>
      <color rgb="FF666666"/>
      <name val="Arial"/>
      <family val="2"/>
    </font>
    <font>
      <b/>
      <sz val="10"/>
      <color rgb="FF006400"/>
      <name val="Arial"/>
      <family val="2"/>
    </font>
    <font>
      <b/>
      <sz val="9"/>
      <color rgb="FF1B3A6B"/>
      <name val="Arial"/>
      <family val="2"/>
    </font>
    <font>
      <sz val="9"/>
      <color rgb="FF1F1F1F"/>
      <name val="Courier New"/>
      <family val="1"/>
    </font>
    <font>
      <i/>
      <sz val="8"/>
      <color rgb="FF555555"/>
      <name val="Arial"/>
      <family val="2"/>
    </font>
    <font>
      <sz val="9"/>
      <color rgb="FF1F1F1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B3A6B"/>
        <bgColor rgb="FF444444"/>
      </patternFill>
    </fill>
    <fill>
      <patternFill patternType="solid">
        <fgColor rgb="FFBDD7EE"/>
        <bgColor rgb="FFC6EFCE"/>
      </patternFill>
    </fill>
    <fill>
      <patternFill patternType="solid">
        <fgColor rgb="FFFFF2CC"/>
        <bgColor rgb="FFF5F5F5"/>
      </patternFill>
    </fill>
    <fill>
      <patternFill patternType="solid">
        <fgColor rgb="FFC6EFCE"/>
        <bgColor rgb="FFCCFFFF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</fills>
  <borders count="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left" vertical="center" wrapText="1" indent="1"/>
    </xf>
    <xf numFmtId="0" fontId="13" fillId="6" borderId="0" xfId="0" applyFont="1" applyFill="1" applyAlignment="1">
      <alignment horizontal="left" vertical="center" wrapText="1" indent="1"/>
    </xf>
    <xf numFmtId="0" fontId="11" fillId="7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indent="2"/>
    </xf>
    <xf numFmtId="0" fontId="7" fillId="0" borderId="0" xfId="0" applyFont="1" applyAlignment="1">
      <alignment horizontal="left" vertical="center" indent="3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00"/>
      <rgbColor rgb="FF00008B"/>
      <rgbColor rgb="FF808000"/>
      <rgbColor rgb="FF800080"/>
      <rgbColor rgb="FF008080"/>
      <rgbColor rgb="FFBBBBBB"/>
      <rgbColor rgb="FF808080"/>
      <rgbColor rgb="FF9999FF"/>
      <rgbColor rgb="FF993366"/>
      <rgbColor rgb="FFFFF2CC"/>
      <rgbColor rgb="FFF5F5F5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B3A6B"/>
      <rgbColor rgb="FF339966"/>
      <rgbColor rgb="FF003300"/>
      <rgbColor rgb="FF1F1F1F"/>
      <rgbColor rgb="FF993300"/>
      <rgbColor rgb="FF993366"/>
      <rgbColor rgb="FF555555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zoomScale="150" zoomScaleNormal="150" workbookViewId="0">
      <pane ySplit="3" topLeftCell="A4" activePane="bottomLeft" state="frozen"/>
      <selection pane="bottomLeft" activeCell="H13" sqref="H13"/>
    </sheetView>
  </sheetViews>
  <sheetFormatPr baseColWidth="10" defaultColWidth="8.6640625" defaultRowHeight="15" x14ac:dyDescent="0.2"/>
  <cols>
    <col min="1" max="1" width="24" customWidth="1"/>
    <col min="2" max="2" width="8" customWidth="1"/>
    <col min="3" max="3" width="7" customWidth="1"/>
    <col min="4" max="4" width="6.5" customWidth="1"/>
    <col min="5" max="5" width="14" customWidth="1"/>
    <col min="6" max="6" width="22" customWidth="1"/>
  </cols>
  <sheetData>
    <row r="1" spans="1:6" ht="27.75" customHeight="1" x14ac:dyDescent="0.2">
      <c r="A1" s="17" t="s">
        <v>0</v>
      </c>
      <c r="B1" s="17"/>
      <c r="C1" s="17"/>
      <c r="D1" s="17"/>
      <c r="E1" s="17"/>
      <c r="F1" s="17"/>
    </row>
    <row r="2" spans="1:6" ht="13.5" customHeight="1" x14ac:dyDescent="0.2">
      <c r="A2" s="18" t="s">
        <v>71</v>
      </c>
      <c r="B2" s="18"/>
      <c r="C2" s="18"/>
      <c r="D2" s="18"/>
      <c r="E2" s="18"/>
      <c r="F2" s="18"/>
    </row>
    <row r="3" spans="1:6" ht="6" customHeight="1" x14ac:dyDescent="0.2"/>
    <row r="4" spans="1:6" ht="19.5" customHeight="1" x14ac:dyDescent="0.2">
      <c r="A4" s="15" t="s">
        <v>1</v>
      </c>
      <c r="B4" s="15"/>
      <c r="C4" s="15"/>
      <c r="D4" s="15"/>
      <c r="E4" s="15"/>
      <c r="F4" s="15"/>
    </row>
    <row r="5" spans="1:6" ht="18" customHeight="1" x14ac:dyDescent="0.2">
      <c r="A5" s="1" t="s">
        <v>2</v>
      </c>
      <c r="B5" s="2">
        <v>36</v>
      </c>
      <c r="C5" s="2">
        <v>54</v>
      </c>
      <c r="D5" s="2" t="s">
        <v>3</v>
      </c>
      <c r="E5" s="3">
        <f>IF(D5="S",-1,1)*(B5+C5/60)</f>
        <v>36.9</v>
      </c>
      <c r="F5" s="4" t="str">
        <f>INT(ABS(E5))&amp;"° "&amp;TEXT(MOD(ABS(E5),1)*60,"0.0")&amp;"' "&amp;D5</f>
        <v>36° 54.0' N</v>
      </c>
    </row>
    <row r="6" spans="1:6" ht="18" customHeight="1" x14ac:dyDescent="0.2">
      <c r="A6" s="1" t="s">
        <v>4</v>
      </c>
      <c r="B6" s="2">
        <v>135</v>
      </c>
      <c r="C6" s="2">
        <v>6</v>
      </c>
      <c r="D6" s="2" t="s">
        <v>5</v>
      </c>
      <c r="E6" s="3">
        <f>IF(D6="E",1,-1)*(B6+C6/60)</f>
        <v>-135.1</v>
      </c>
      <c r="F6" s="4" t="str">
        <f>INT(ABS(E6))&amp;"° "&amp;TEXT(MOD(ABS(E6),1)*60,"0.0")&amp;"' "&amp;D6</f>
        <v>135° 6.0' W</v>
      </c>
    </row>
    <row r="7" spans="1:6" ht="18" customHeight="1" x14ac:dyDescent="0.2">
      <c r="A7" s="1" t="s">
        <v>6</v>
      </c>
      <c r="B7" s="2">
        <v>5</v>
      </c>
      <c r="C7" s="2">
        <v>27</v>
      </c>
      <c r="D7" s="2">
        <v>1973</v>
      </c>
      <c r="F7" s="4" t="str">
        <f>TEXT(DATE(D7,B7,C7),"Mmmm d, yyyy")</f>
        <v>May 27, 1973</v>
      </c>
    </row>
    <row r="8" spans="1:6" ht="18" customHeight="1" x14ac:dyDescent="0.2">
      <c r="A8" s="1" t="s">
        <v>7</v>
      </c>
      <c r="B8" s="2">
        <v>13</v>
      </c>
      <c r="C8" s="2">
        <v>20</v>
      </c>
      <c r="D8" s="2">
        <v>5</v>
      </c>
      <c r="E8" s="3">
        <f>B8+C8/60+D8/3600</f>
        <v>13.334722222222222</v>
      </c>
      <c r="F8" s="4" t="str">
        <f>TEXT(INT(E8),"00")&amp;"h "&amp;TEXT(INT(MOD(E8,1)*60),"00")&amp;"m "&amp;TEXT(ROUND(MOD(E8*3600,60),0),"00")&amp;"s"</f>
        <v>13h 20m 05s</v>
      </c>
    </row>
    <row r="9" spans="1:6" ht="18" customHeight="1" x14ac:dyDescent="0.2">
      <c r="A9" s="1" t="s">
        <v>8</v>
      </c>
      <c r="B9" s="2">
        <v>34</v>
      </c>
      <c r="C9" s="2">
        <v>29.7</v>
      </c>
      <c r="E9" s="3">
        <f>B9+C9/60</f>
        <v>34.494999999999997</v>
      </c>
      <c r="F9" s="4" t="str">
        <f>INT(ABS(E9))&amp;"° "&amp;TEXT(MOD(ABS(E9),1)*60,"0.0")&amp;"'"</f>
        <v>34° 29.7'</v>
      </c>
    </row>
    <row r="10" spans="1:6" ht="18" customHeight="1" x14ac:dyDescent="0.2">
      <c r="A10" s="1" t="s">
        <v>9</v>
      </c>
      <c r="B10" s="2">
        <v>59</v>
      </c>
      <c r="C10" s="2">
        <v>19.7</v>
      </c>
      <c r="E10" s="3">
        <f>B10+C10/60</f>
        <v>59.328333333333333</v>
      </c>
      <c r="F10" s="4" t="str">
        <f>INT(ABS(E10))&amp;"° "&amp;TEXT(MOD(ABS(E10),1)*60,"0.0")&amp;"'"</f>
        <v>59° 19.7'</v>
      </c>
    </row>
    <row r="11" spans="1:6" ht="18" customHeight="1" x14ac:dyDescent="0.2">
      <c r="A11" s="1" t="s">
        <v>10</v>
      </c>
      <c r="B11" s="2">
        <v>35</v>
      </c>
      <c r="C11" s="2">
        <v>22.4</v>
      </c>
      <c r="E11" s="3">
        <f>B11+C11/60</f>
        <v>35.373333333333335</v>
      </c>
      <c r="F11" s="4" t="str">
        <f>INT(ABS(E11))&amp;"° "&amp;TEXT(MOD(ABS(E11),1)*60,"0.0")&amp;"'"</f>
        <v>35° 22.4'</v>
      </c>
    </row>
    <row r="12" spans="1:6" ht="6" customHeight="1" x14ac:dyDescent="0.2"/>
    <row r="13" spans="1:6" ht="19.5" customHeight="1" x14ac:dyDescent="0.2">
      <c r="A13" s="15" t="s">
        <v>11</v>
      </c>
      <c r="B13" s="15"/>
      <c r="C13" s="15"/>
      <c r="D13" s="15"/>
      <c r="E13" s="15"/>
      <c r="F13" s="15"/>
    </row>
    <row r="14" spans="1:6" ht="13.5" customHeight="1" x14ac:dyDescent="0.2">
      <c r="A14" s="16" t="s">
        <v>12</v>
      </c>
      <c r="B14" s="16"/>
      <c r="C14" s="16"/>
      <c r="D14" s="16"/>
      <c r="E14" s="16"/>
      <c r="F14" s="16"/>
    </row>
    <row r="15" spans="1:6" ht="18" customHeight="1" x14ac:dyDescent="0.2">
      <c r="A15" s="1" t="s">
        <v>13</v>
      </c>
      <c r="B15" s="2">
        <v>79</v>
      </c>
      <c r="C15" s="2">
        <v>32.299999999999997</v>
      </c>
      <c r="E15" s="3">
        <f>B15+C15/60</f>
        <v>79.538333333333327</v>
      </c>
      <c r="F15" s="4" t="str">
        <f>INT(ABS(E15))&amp;"° "&amp;TEXT(MOD(ABS(E15),1)*60,"0.0")&amp;"'"</f>
        <v>79° 32.3'</v>
      </c>
    </row>
    <row r="16" spans="1:6" ht="18" customHeight="1" x14ac:dyDescent="0.2">
      <c r="A16" s="1" t="s">
        <v>14</v>
      </c>
      <c r="B16" s="2">
        <v>5</v>
      </c>
      <c r="C16" s="2">
        <v>50.3</v>
      </c>
      <c r="D16" s="2" t="s">
        <v>3</v>
      </c>
      <c r="E16" s="3">
        <f>IF(D16="S",-1,1)*(B16+C16/60)</f>
        <v>5.8383333333333329</v>
      </c>
      <c r="F16" s="4" t="str">
        <f>INT(ABS(E16))&amp;"° "&amp;TEXT(MOD(ABS(E16),1)*60,"0.0")&amp;"' "&amp;D16</f>
        <v>5° 50.3' N</v>
      </c>
    </row>
    <row r="17" spans="1:6" ht="18" customHeight="1" x14ac:dyDescent="0.2">
      <c r="A17" s="1" t="s">
        <v>15</v>
      </c>
      <c r="B17" s="2">
        <v>94</v>
      </c>
      <c r="C17" s="2">
        <v>3.5</v>
      </c>
      <c r="E17" s="3">
        <f>B17+C17/60</f>
        <v>94.058333333333337</v>
      </c>
      <c r="F17" s="4" t="str">
        <f>INT(ABS(E17))&amp;"° "&amp;TEXT(MOD(ABS(E17),1)*60,"0.0")&amp;"'"</f>
        <v>94° 3.5'</v>
      </c>
    </row>
    <row r="18" spans="1:6" ht="18" customHeight="1" x14ac:dyDescent="0.2">
      <c r="A18" s="1" t="s">
        <v>16</v>
      </c>
      <c r="B18" s="2">
        <v>6</v>
      </c>
      <c r="C18" s="2">
        <v>4.0999999999999996</v>
      </c>
      <c r="D18" s="2" t="s">
        <v>3</v>
      </c>
      <c r="E18" s="3">
        <f>IF(D18="S",-1,1)*(B18+C18/60)</f>
        <v>6.0683333333333334</v>
      </c>
      <c r="F18" s="4" t="str">
        <f>INT(ABS(E18))&amp;"° "&amp;TEXT(MOD(ABS(E18),1)*60,"0.0")&amp;"' "&amp;D18</f>
        <v>6° 4.1' N</v>
      </c>
    </row>
    <row r="19" spans="1:6" ht="6" customHeight="1" x14ac:dyDescent="0.2"/>
    <row r="20" spans="1:6" ht="18" customHeight="1" x14ac:dyDescent="0.2">
      <c r="A20" s="1" t="s">
        <v>17</v>
      </c>
      <c r="B20" s="2">
        <v>58.1</v>
      </c>
      <c r="C20" s="5" t="s">
        <v>18</v>
      </c>
    </row>
    <row r="21" spans="1:6" ht="6" customHeight="1" x14ac:dyDescent="0.2"/>
    <row r="22" spans="1:6" ht="13.5" customHeight="1" x14ac:dyDescent="0.2">
      <c r="A22" s="16" t="s">
        <v>19</v>
      </c>
      <c r="B22" s="16"/>
      <c r="C22" s="16"/>
      <c r="D22" s="16"/>
      <c r="E22" s="16"/>
      <c r="F22" s="16"/>
    </row>
    <row r="23" spans="1:6" ht="18" customHeight="1" x14ac:dyDescent="0.2">
      <c r="A23" s="1" t="s">
        <v>20</v>
      </c>
      <c r="B23" s="2">
        <v>114</v>
      </c>
      <c r="C23" s="2">
        <v>13</v>
      </c>
      <c r="E23" s="3">
        <f>B23+C23/60</f>
        <v>114.21666666666667</v>
      </c>
      <c r="F23" s="4" t="str">
        <f>INT(ABS(E23))&amp;"° "&amp;TEXT(MOD(ABS(E23),1)*60,"0.0")&amp;"'"</f>
        <v>114° 13.0'</v>
      </c>
    </row>
    <row r="24" spans="1:6" ht="18" customHeight="1" x14ac:dyDescent="0.2">
      <c r="A24" s="1" t="s">
        <v>21</v>
      </c>
      <c r="B24" s="2">
        <v>9</v>
      </c>
      <c r="C24" s="2">
        <v>45.1</v>
      </c>
      <c r="D24" s="2" t="s">
        <v>3</v>
      </c>
      <c r="E24" s="3">
        <f>IF(D24="S",-1,1)*(B24+C24/60)</f>
        <v>9.7516666666666669</v>
      </c>
      <c r="F24" s="4" t="str">
        <f>INT(ABS(E24))&amp;"° "&amp;TEXT(MOD(ABS(E24),1)*60,"0.0")&amp;"' "&amp;D24</f>
        <v>9° 45.1' N</v>
      </c>
    </row>
    <row r="25" spans="1:6" ht="18" customHeight="1" x14ac:dyDescent="0.2">
      <c r="A25" s="1" t="s">
        <v>22</v>
      </c>
      <c r="B25" s="2">
        <v>129</v>
      </c>
      <c r="C25" s="2">
        <v>15.4</v>
      </c>
      <c r="E25" s="3">
        <f>B25+C25/60</f>
        <v>129.25666666666666</v>
      </c>
      <c r="F25" s="4" t="str">
        <f>INT(ABS(E25))&amp;"° "&amp;TEXT(MOD(ABS(E25),1)*60,"0.0")&amp;"'"</f>
        <v>129° 15.4'</v>
      </c>
    </row>
    <row r="26" spans="1:6" ht="18" customHeight="1" x14ac:dyDescent="0.2">
      <c r="A26" s="1" t="s">
        <v>23</v>
      </c>
      <c r="B26" s="2">
        <v>9</v>
      </c>
      <c r="C26" s="2">
        <v>45.1</v>
      </c>
      <c r="D26" s="2" t="s">
        <v>3</v>
      </c>
      <c r="E26" s="3">
        <f>IF(D26="S",-1,1)*(B26+C26/60)</f>
        <v>9.7516666666666669</v>
      </c>
      <c r="F26" s="4" t="str">
        <f>INT(ABS(E26))&amp;"° "&amp;TEXT(MOD(ABS(E26),1)*60,"0.0")&amp;"' "&amp;D26</f>
        <v>9° 45.1' N</v>
      </c>
    </row>
    <row r="27" spans="1:6" ht="6" customHeight="1" x14ac:dyDescent="0.2"/>
    <row r="28" spans="1:6" ht="19.5" customHeight="1" x14ac:dyDescent="0.2">
      <c r="A28" s="15" t="s">
        <v>24</v>
      </c>
      <c r="B28" s="15"/>
      <c r="C28" s="15"/>
      <c r="D28" s="15"/>
      <c r="E28" s="15"/>
      <c r="F28" s="15"/>
    </row>
    <row r="29" spans="1:6" ht="18" customHeight="1" x14ac:dyDescent="0.2">
      <c r="A29" s="1" t="s">
        <v>25</v>
      </c>
      <c r="E29" s="3">
        <f>(COS(RADIANS(E11))*SIN(RADIANS(E9))-SIN(RADIANS(E10)))/SIN(RADIANS(E11))</f>
        <v>-0.68805659238383832</v>
      </c>
      <c r="F29" s="4" t="str">
        <f>TEXT(E29,"0.00000")</f>
        <v>-0.68806</v>
      </c>
    </row>
    <row r="30" spans="1:6" ht="18" customHeight="1" x14ac:dyDescent="0.2">
      <c r="A30" s="1" t="s">
        <v>26</v>
      </c>
      <c r="E30" s="3">
        <f>B20*(E29+0.000145*B20*(COS(RADIANS(E11))/SIN(RADIANS(E11)))*(COS(RADIANS(E9))^2-E29^2))</f>
        <v>-39.834175077487764</v>
      </c>
      <c r="F30" s="4" t="str">
        <f>TEXT(E30,"0.000")&amp;"'"</f>
        <v>-39.834'</v>
      </c>
    </row>
    <row r="31" spans="1:6" ht="18" customHeight="1" x14ac:dyDescent="0.2">
      <c r="A31" s="1" t="s">
        <v>27</v>
      </c>
      <c r="E31" s="3">
        <f>0.5*(SIN(RADIANS(E9))/SIN(RADIANS(E10))+SIN(RADIANS(E10))/SIN(RADIANS(E9)))</f>
        <v>1.0885853014945575</v>
      </c>
      <c r="F31" s="4" t="str">
        <f>TEXT(E31,"0.00000")</f>
        <v>1.08859</v>
      </c>
    </row>
    <row r="32" spans="1:6" ht="18" customHeight="1" x14ac:dyDescent="0.2">
      <c r="A32" s="1" t="s">
        <v>28</v>
      </c>
      <c r="E32" s="3">
        <f>1.9*(E31-COS(RADIANS(E11)))/SIN(RADIANS(E11))</f>
        <v>0.89662397203571553</v>
      </c>
      <c r="F32" s="4" t="str">
        <f>TEXT(E32,"0.000")&amp;"'"</f>
        <v>0.897'</v>
      </c>
    </row>
    <row r="33" spans="1:6" ht="18" customHeight="1" x14ac:dyDescent="0.2">
      <c r="A33" s="1" t="s">
        <v>29</v>
      </c>
      <c r="E33" s="6">
        <f>E11+(E30+E32)/60</f>
        <v>34.724374148242468</v>
      </c>
      <c r="F33" s="6" t="str">
        <f>INT(ABS(E33))&amp;"° "&amp;TEXT(MOD(ABS(E33),1)*60,"0.0")&amp;"'"</f>
        <v>34° 43.5'</v>
      </c>
    </row>
    <row r="34" spans="1:6" ht="6" customHeight="1" x14ac:dyDescent="0.2"/>
    <row r="35" spans="1:6" ht="19.5" customHeight="1" x14ac:dyDescent="0.2">
      <c r="A35" s="15" t="s">
        <v>30</v>
      </c>
      <c r="B35" s="15"/>
      <c r="C35" s="15"/>
      <c r="D35" s="15"/>
      <c r="E35" s="15"/>
      <c r="F35" s="15"/>
    </row>
    <row r="36" spans="1:6" ht="18" customHeight="1" x14ac:dyDescent="0.2">
      <c r="A36" s="1" t="s">
        <v>31</v>
      </c>
      <c r="E36" s="3">
        <f>DEGREES(ACOS(SIN(RADIANS(E16))*SIN(RADIANS(E24))+COS(RADIANS(E16))*COS(RADIANS(E24))*COS(RADIANS(E15-E23))))</f>
        <v>34.56303777700689</v>
      </c>
      <c r="F36" s="4" t="str">
        <f>INT(ABS(E36))&amp;"° "&amp;TEXT(MOD(ABS(E36),1)*60,"0.0")&amp;"'"</f>
        <v>34° 33.8'</v>
      </c>
    </row>
    <row r="37" spans="1:6" ht="18" customHeight="1" x14ac:dyDescent="0.2">
      <c r="A37" s="1" t="s">
        <v>32</v>
      </c>
      <c r="E37" s="3">
        <f>DEGREES(ACOS(SIN(RADIANS(E18))*SIN(RADIANS(E26))+COS(RADIANS(E18))*COS(RADIANS(E26))*COS(RADIANS(E17-E25))))</f>
        <v>35.040385735631645</v>
      </c>
      <c r="F37" s="4" t="str">
        <f>INT(ABS(E37))&amp;"° "&amp;TEXT(MOD(ABS(E37),1)*60,"0.0")&amp;"'"</f>
        <v>35° 2.4'</v>
      </c>
    </row>
    <row r="38" spans="1:6" ht="18" customHeight="1" x14ac:dyDescent="0.2">
      <c r="A38" s="1" t="s">
        <v>33</v>
      </c>
      <c r="E38" s="6">
        <f>INT(E8)+((E33-E36)/(E37-E36))</f>
        <v>13.337984835423597</v>
      </c>
      <c r="F38" s="6" t="str">
        <f>TEXT(INT(E38),"00")&amp;"h "&amp;TEXT(INT(MOD(E38,1)*60),"00")&amp;"m "&amp;TEXT(ROUND(MOD(E38*3600,60),0),"00")&amp;"s"</f>
        <v>13h 20m 17s</v>
      </c>
    </row>
    <row r="39" spans="1:6" ht="18" customHeight="1" x14ac:dyDescent="0.2">
      <c r="A39" s="1" t="s">
        <v>34</v>
      </c>
      <c r="E39" s="6">
        <f>(E8-E38)*3600</f>
        <v>-11.74540752495119</v>
      </c>
      <c r="F39" s="6" t="str">
        <f>TEXT(ABS(E39),"0.0")&amp;" sec  "&amp;IF(E39&gt;=0,"Ts fast","Ts slow")</f>
        <v>11.7 sec  Ts slow</v>
      </c>
    </row>
    <row r="40" spans="1:6" ht="18" customHeight="1" x14ac:dyDescent="0.2">
      <c r="A40" s="1" t="s">
        <v>35</v>
      </c>
      <c r="E40" s="6">
        <f>E39*15/60</f>
        <v>-2.9363518812377976</v>
      </c>
      <c r="F40" s="6" t="str">
        <f>TEXT(ABS(E40),"0.0")&amp;"'"</f>
        <v>2.9'</v>
      </c>
    </row>
    <row r="41" spans="1:6" ht="6" customHeight="1" x14ac:dyDescent="0.2"/>
    <row r="42" spans="1:6" ht="19.5" customHeight="1" x14ac:dyDescent="0.2">
      <c r="A42" s="15" t="s">
        <v>36</v>
      </c>
      <c r="B42" s="15"/>
      <c r="C42" s="15"/>
      <c r="D42" s="15"/>
      <c r="E42" s="15"/>
      <c r="F42" s="15"/>
    </row>
    <row r="43" spans="1:6" ht="18" customHeight="1" x14ac:dyDescent="0.2">
      <c r="A43" s="7" t="s">
        <v>25</v>
      </c>
      <c r="B43" s="13" t="s">
        <v>37</v>
      </c>
      <c r="C43" s="13"/>
      <c r="D43" s="13"/>
      <c r="E43" s="14" t="s">
        <v>38</v>
      </c>
      <c r="F43" s="14"/>
    </row>
    <row r="44" spans="1:6" ht="18" customHeight="1" x14ac:dyDescent="0.2">
      <c r="A44" s="8" t="s">
        <v>39</v>
      </c>
      <c r="B44" s="11" t="s">
        <v>40</v>
      </c>
      <c r="C44" s="11"/>
      <c r="D44" s="11"/>
      <c r="E44" s="12" t="s">
        <v>41</v>
      </c>
      <c r="F44" s="12"/>
    </row>
    <row r="45" spans="1:6" ht="18" customHeight="1" x14ac:dyDescent="0.2">
      <c r="A45" s="7" t="s">
        <v>27</v>
      </c>
      <c r="B45" s="13" t="s">
        <v>70</v>
      </c>
      <c r="C45" s="13"/>
      <c r="D45" s="13"/>
      <c r="E45" s="14" t="s">
        <v>38</v>
      </c>
      <c r="F45" s="14"/>
    </row>
    <row r="46" spans="1:6" ht="18" customHeight="1" x14ac:dyDescent="0.2">
      <c r="A46" s="8" t="s">
        <v>42</v>
      </c>
      <c r="B46" s="11" t="s">
        <v>43</v>
      </c>
      <c r="C46" s="11"/>
      <c r="D46" s="11"/>
      <c r="E46" s="12" t="s">
        <v>18</v>
      </c>
      <c r="F46" s="12"/>
    </row>
    <row r="47" spans="1:6" ht="18" customHeight="1" x14ac:dyDescent="0.2">
      <c r="A47" s="7" t="s">
        <v>44</v>
      </c>
      <c r="B47" s="13" t="s">
        <v>45</v>
      </c>
      <c r="C47" s="13"/>
      <c r="D47" s="13"/>
      <c r="E47" s="14" t="s">
        <v>46</v>
      </c>
      <c r="F47" s="14"/>
    </row>
    <row r="48" spans="1:6" ht="18" customHeight="1" x14ac:dyDescent="0.2">
      <c r="A48" s="8" t="s">
        <v>47</v>
      </c>
      <c r="B48" s="11" t="s">
        <v>48</v>
      </c>
      <c r="C48" s="11"/>
      <c r="D48" s="11"/>
      <c r="E48" s="12" t="s">
        <v>49</v>
      </c>
      <c r="F48" s="12"/>
    </row>
    <row r="49" spans="1:6" ht="18" customHeight="1" x14ac:dyDescent="0.2">
      <c r="A49" s="7" t="s">
        <v>50</v>
      </c>
      <c r="B49" s="13" t="s">
        <v>51</v>
      </c>
      <c r="C49" s="13"/>
      <c r="D49" s="13"/>
      <c r="E49" s="14" t="s">
        <v>52</v>
      </c>
      <c r="F49" s="14"/>
    </row>
    <row r="50" spans="1:6" ht="18" customHeight="1" x14ac:dyDescent="0.2">
      <c r="A50" s="8" t="s">
        <v>53</v>
      </c>
      <c r="B50" s="11" t="s">
        <v>54</v>
      </c>
      <c r="C50" s="11"/>
      <c r="D50" s="11"/>
      <c r="E50" s="12" t="s">
        <v>55</v>
      </c>
      <c r="F50" s="12"/>
    </row>
    <row r="51" spans="1:6" ht="18" customHeight="1" x14ac:dyDescent="0.2">
      <c r="A51" s="7" t="s">
        <v>56</v>
      </c>
      <c r="B51" s="13" t="s">
        <v>57</v>
      </c>
      <c r="C51" s="13"/>
      <c r="D51" s="13"/>
      <c r="E51" s="14" t="s">
        <v>58</v>
      </c>
      <c r="F51" s="14"/>
    </row>
    <row r="53" spans="1:6" ht="19.5" customHeight="1" x14ac:dyDescent="0.2">
      <c r="A53" s="15" t="s">
        <v>59</v>
      </c>
      <c r="B53" s="15"/>
      <c r="C53" s="15"/>
      <c r="D53" s="15"/>
      <c r="E53" s="15"/>
      <c r="F53" s="15"/>
    </row>
    <row r="54" spans="1:6" ht="19.5" customHeight="1" x14ac:dyDescent="0.2">
      <c r="A54" s="10" t="s">
        <v>60</v>
      </c>
      <c r="B54" s="10"/>
      <c r="C54" s="10"/>
      <c r="D54" s="10"/>
      <c r="E54" s="10"/>
      <c r="F54" s="10"/>
    </row>
    <row r="55" spans="1:6" ht="19.5" customHeight="1" x14ac:dyDescent="0.2">
      <c r="A55" s="9" t="s">
        <v>61</v>
      </c>
      <c r="B55" s="9"/>
      <c r="C55" s="9"/>
      <c r="D55" s="9"/>
      <c r="E55" s="9"/>
      <c r="F55" s="9"/>
    </row>
    <row r="56" spans="1:6" ht="19.5" customHeight="1" x14ac:dyDescent="0.2">
      <c r="A56" s="10" t="s">
        <v>62</v>
      </c>
      <c r="B56" s="10"/>
      <c r="C56" s="10"/>
      <c r="D56" s="10"/>
      <c r="E56" s="10"/>
      <c r="F56" s="10"/>
    </row>
    <row r="57" spans="1:6" ht="19.5" customHeight="1" x14ac:dyDescent="0.2">
      <c r="A57" s="9" t="s">
        <v>63</v>
      </c>
      <c r="B57" s="9"/>
      <c r="C57" s="9"/>
      <c r="D57" s="9"/>
      <c r="E57" s="9"/>
      <c r="F57" s="9"/>
    </row>
    <row r="58" spans="1:6" ht="19.5" customHeight="1" x14ac:dyDescent="0.2">
      <c r="A58" s="10" t="s">
        <v>64</v>
      </c>
      <c r="B58" s="10"/>
      <c r="C58" s="10"/>
      <c r="D58" s="10"/>
      <c r="E58" s="10"/>
      <c r="F58" s="10"/>
    </row>
    <row r="59" spans="1:6" ht="19.5" customHeight="1" x14ac:dyDescent="0.2">
      <c r="A59" s="9" t="s">
        <v>65</v>
      </c>
      <c r="B59" s="9"/>
      <c r="C59" s="9"/>
      <c r="D59" s="9"/>
      <c r="E59" s="9"/>
      <c r="F59" s="9"/>
    </row>
  </sheetData>
  <mergeCells count="34">
    <mergeCell ref="A1:F1"/>
    <mergeCell ref="A2:F2"/>
    <mergeCell ref="A4:F4"/>
    <mergeCell ref="A13:F13"/>
    <mergeCell ref="A14:F14"/>
    <mergeCell ref="A22:F22"/>
    <mergeCell ref="A28:F28"/>
    <mergeCell ref="A35:F35"/>
    <mergeCell ref="A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A53:F53"/>
    <mergeCell ref="A59:F59"/>
    <mergeCell ref="A54:F54"/>
    <mergeCell ref="A55:F55"/>
    <mergeCell ref="A56:F56"/>
    <mergeCell ref="A57:F57"/>
    <mergeCell ref="A58:F5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"/>
  <sheetViews>
    <sheetView zoomScale="150" zoomScaleNormal="150" workbookViewId="0">
      <pane ySplit="3" topLeftCell="A39" activePane="bottomLeft" state="frozen"/>
      <selection pane="bottomLeft" activeCell="A2" sqref="A2:F2"/>
    </sheetView>
  </sheetViews>
  <sheetFormatPr baseColWidth="10" defaultColWidth="8.6640625" defaultRowHeight="15" x14ac:dyDescent="0.2"/>
  <cols>
    <col min="1" max="1" width="24" customWidth="1"/>
    <col min="2" max="2" width="8" customWidth="1"/>
    <col min="3" max="3" width="7" customWidth="1"/>
    <col min="4" max="4" width="5.5" customWidth="1"/>
    <col min="5" max="5" width="14" customWidth="1"/>
    <col min="6" max="6" width="22" customWidth="1"/>
  </cols>
  <sheetData>
    <row r="1" spans="1:6" ht="27.75" customHeight="1" x14ac:dyDescent="0.2">
      <c r="A1" s="17" t="s">
        <v>66</v>
      </c>
      <c r="B1" s="17"/>
      <c r="C1" s="17"/>
      <c r="D1" s="17"/>
      <c r="E1" s="17"/>
      <c r="F1" s="17"/>
    </row>
    <row r="2" spans="1:6" ht="13.5" customHeight="1" x14ac:dyDescent="0.2">
      <c r="A2" s="18" t="s">
        <v>67</v>
      </c>
      <c r="B2" s="18"/>
      <c r="C2" s="18"/>
      <c r="D2" s="18"/>
      <c r="E2" s="18"/>
      <c r="F2" s="18"/>
    </row>
    <row r="3" spans="1:6" ht="6" customHeight="1" x14ac:dyDescent="0.2"/>
    <row r="4" spans="1:6" ht="19.5" customHeight="1" x14ac:dyDescent="0.2">
      <c r="A4" s="15" t="s">
        <v>1</v>
      </c>
      <c r="B4" s="15"/>
      <c r="C4" s="15"/>
      <c r="D4" s="15"/>
      <c r="E4" s="15"/>
      <c r="F4" s="15"/>
    </row>
    <row r="5" spans="1:6" ht="18" customHeight="1" x14ac:dyDescent="0.2">
      <c r="A5" s="1" t="s">
        <v>2</v>
      </c>
      <c r="B5" s="2">
        <v>9</v>
      </c>
      <c r="C5" s="2">
        <v>0</v>
      </c>
      <c r="D5" s="2" t="s">
        <v>68</v>
      </c>
      <c r="E5" s="3">
        <f>IF(D5="S",-1,1)*(B5+C5/60)</f>
        <v>-9</v>
      </c>
      <c r="F5" s="4" t="str">
        <f>INT(ABS(E5))&amp;"° "&amp;TEXT(MOD(ABS(E5),1)*60,"0.0")&amp;"' "&amp;D5</f>
        <v>9° 0.0' S</v>
      </c>
    </row>
    <row r="6" spans="1:6" ht="18" customHeight="1" x14ac:dyDescent="0.2">
      <c r="A6" s="1" t="s">
        <v>4</v>
      </c>
      <c r="B6" s="2">
        <v>136</v>
      </c>
      <c r="C6" s="2">
        <v>0</v>
      </c>
      <c r="D6" s="2" t="s">
        <v>5</v>
      </c>
      <c r="E6" s="3">
        <f>IF(D6="E",1,-1)*(B6+C6/60)</f>
        <v>-136</v>
      </c>
      <c r="F6" s="4" t="str">
        <f>INT(ABS(E6))&amp;"° "&amp;TEXT(MOD(ABS(E6),1)*60,"0.0")&amp;"' "&amp;D6</f>
        <v>136° 0.0' W</v>
      </c>
    </row>
    <row r="7" spans="1:6" ht="18" customHeight="1" x14ac:dyDescent="0.2">
      <c r="A7" s="1" t="s">
        <v>6</v>
      </c>
      <c r="B7" s="2">
        <v>5</v>
      </c>
      <c r="C7" s="2">
        <v>27</v>
      </c>
      <c r="D7" s="2">
        <v>1973</v>
      </c>
      <c r="F7" s="4" t="str">
        <f>TEXT(DATE(D7,B7,C7),"Mmmm d, yyyy")</f>
        <v>May 27, 1973</v>
      </c>
    </row>
    <row r="8" spans="1:6" ht="18" customHeight="1" x14ac:dyDescent="0.2">
      <c r="A8" s="1" t="s">
        <v>7</v>
      </c>
      <c r="B8" s="2">
        <v>21</v>
      </c>
      <c r="C8" s="2">
        <v>20</v>
      </c>
      <c r="D8" s="2">
        <v>5</v>
      </c>
      <c r="E8" s="3">
        <f>B8+C8/60+D8/3600</f>
        <v>21.334722222222222</v>
      </c>
      <c r="F8" s="4" t="str">
        <f>TEXT(INT(E8),"00")&amp;"h "&amp;TEXT(INT(MOD(E8,1)*60),"00")&amp;"m "&amp;TEXT(ROUND(MOD(E8*3600,60),0),"00")&amp;"s"</f>
        <v>21h 20m 05s</v>
      </c>
    </row>
    <row r="9" spans="1:6" ht="18" customHeight="1" x14ac:dyDescent="0.2">
      <c r="A9" s="1" t="s">
        <v>8</v>
      </c>
      <c r="B9" s="2">
        <v>22</v>
      </c>
      <c r="C9" s="2">
        <v>50.7</v>
      </c>
      <c r="E9" s="3">
        <f>B9+C9/60</f>
        <v>22.844999999999999</v>
      </c>
      <c r="F9" s="4" t="str">
        <f>INT(ABS(E9))&amp;"° "&amp;TEXT(MOD(ABS(E9),1)*60,"0.0")&amp;"'"</f>
        <v>22° 50.7'</v>
      </c>
    </row>
    <row r="10" spans="1:6" ht="18" customHeight="1" x14ac:dyDescent="0.2">
      <c r="A10" s="1" t="s">
        <v>9</v>
      </c>
      <c r="B10" s="2">
        <v>59</v>
      </c>
      <c r="C10" s="2">
        <v>8</v>
      </c>
      <c r="E10" s="3">
        <f>B10+C10/60</f>
        <v>59.133333333333333</v>
      </c>
      <c r="F10" s="4" t="str">
        <f>INT(ABS(E10))&amp;"° "&amp;TEXT(MOD(ABS(E10),1)*60,"0.0")&amp;"'"</f>
        <v>59° 8.0'</v>
      </c>
    </row>
    <row r="11" spans="1:6" ht="18" customHeight="1" x14ac:dyDescent="0.2">
      <c r="A11" s="1" t="s">
        <v>10</v>
      </c>
      <c r="B11" s="2">
        <v>59</v>
      </c>
      <c r="C11" s="2">
        <v>48.5</v>
      </c>
      <c r="E11" s="3">
        <f>B11+C11/60</f>
        <v>59.80833333333333</v>
      </c>
      <c r="F11" s="4" t="str">
        <f>INT(ABS(E11))&amp;"° "&amp;TEXT(MOD(ABS(E11),1)*60,"0.0")&amp;"'"</f>
        <v>59° 48.5'</v>
      </c>
    </row>
    <row r="12" spans="1:6" ht="6" customHeight="1" x14ac:dyDescent="0.2"/>
    <row r="13" spans="1:6" ht="19.5" customHeight="1" x14ac:dyDescent="0.2">
      <c r="A13" s="15" t="s">
        <v>11</v>
      </c>
      <c r="B13" s="15"/>
      <c r="C13" s="15"/>
      <c r="D13" s="15"/>
      <c r="E13" s="15"/>
      <c r="F13" s="15"/>
    </row>
    <row r="14" spans="1:6" ht="13.5" customHeight="1" x14ac:dyDescent="0.2">
      <c r="A14" s="16" t="s">
        <v>12</v>
      </c>
      <c r="B14" s="16"/>
      <c r="C14" s="16"/>
      <c r="D14" s="16"/>
      <c r="E14" s="16"/>
      <c r="F14" s="16"/>
    </row>
    <row r="15" spans="1:6" ht="18" customHeight="1" x14ac:dyDescent="0.2">
      <c r="A15" s="1" t="s">
        <v>13</v>
      </c>
      <c r="B15" s="2">
        <v>195</v>
      </c>
      <c r="C15" s="2">
        <v>40</v>
      </c>
      <c r="E15" s="3">
        <f>B15+C15/60</f>
        <v>195.66666666666666</v>
      </c>
      <c r="F15" s="4" t="str">
        <f>INT(ABS(E15))&amp;"° "&amp;TEXT(MOD(ABS(E15),1)*60,"0.0")&amp;"'"</f>
        <v>195° 40.0'</v>
      </c>
    </row>
    <row r="16" spans="1:6" ht="18" customHeight="1" x14ac:dyDescent="0.2">
      <c r="A16" s="1" t="s">
        <v>14</v>
      </c>
      <c r="B16" s="2">
        <v>7</v>
      </c>
      <c r="C16" s="2">
        <v>40.6</v>
      </c>
      <c r="D16" s="2" t="s">
        <v>3</v>
      </c>
      <c r="E16" s="3">
        <f>IF(D16="S",-1,1)*(B16+C16/60)</f>
        <v>7.6766666666666667</v>
      </c>
      <c r="F16" s="4" t="str">
        <f>INT(ABS(E16))&amp;"° "&amp;TEXT(MOD(ABS(E16),1)*60,"0.0")&amp;"' "&amp;D16</f>
        <v>7° 40.6' N</v>
      </c>
    </row>
    <row r="17" spans="1:6" ht="18" customHeight="1" x14ac:dyDescent="0.2">
      <c r="A17" s="1" t="s">
        <v>15</v>
      </c>
      <c r="B17" s="2">
        <v>210</v>
      </c>
      <c r="C17" s="2">
        <v>10.6</v>
      </c>
      <c r="E17" s="3">
        <f>B17+C17/60</f>
        <v>210.17666666666668</v>
      </c>
      <c r="F17" s="4" t="str">
        <f>INT(ABS(E17))&amp;"° "&amp;TEXT(MOD(ABS(E17),1)*60,"0.0")&amp;"'"</f>
        <v>210° 10.6'</v>
      </c>
    </row>
    <row r="18" spans="1:6" ht="18" customHeight="1" x14ac:dyDescent="0.2">
      <c r="A18" s="1" t="s">
        <v>16</v>
      </c>
      <c r="B18" s="2">
        <v>7</v>
      </c>
      <c r="C18" s="2">
        <v>54.3</v>
      </c>
      <c r="D18" s="2" t="s">
        <v>3</v>
      </c>
      <c r="E18" s="3">
        <f>IF(D18="S",-1,1)*(B18+C18/60)</f>
        <v>7.9050000000000002</v>
      </c>
      <c r="F18" s="4" t="str">
        <f>INT(ABS(E18))&amp;"° "&amp;TEXT(MOD(ABS(E18),1)*60,"0.0")&amp;"' "&amp;D18</f>
        <v>7° 54.3' N</v>
      </c>
    </row>
    <row r="19" spans="1:6" ht="6" customHeight="1" x14ac:dyDescent="0.2"/>
    <row r="20" spans="1:6" ht="18" customHeight="1" x14ac:dyDescent="0.2">
      <c r="A20" s="1" t="s">
        <v>17</v>
      </c>
      <c r="B20" s="2">
        <v>58.4</v>
      </c>
      <c r="C20" s="5" t="s">
        <v>18</v>
      </c>
    </row>
    <row r="21" spans="1:6" ht="6" customHeight="1" x14ac:dyDescent="0.2"/>
    <row r="22" spans="1:6" ht="13.5" customHeight="1" x14ac:dyDescent="0.2">
      <c r="A22" s="16" t="s">
        <v>19</v>
      </c>
      <c r="B22" s="16"/>
      <c r="C22" s="16"/>
      <c r="D22" s="16"/>
      <c r="E22" s="16"/>
      <c r="F22" s="16"/>
    </row>
    <row r="23" spans="1:6" ht="18" customHeight="1" x14ac:dyDescent="0.2">
      <c r="A23" s="1" t="s">
        <v>20</v>
      </c>
      <c r="B23" s="2">
        <v>135</v>
      </c>
      <c r="C23" s="2">
        <v>43.5</v>
      </c>
      <c r="E23" s="3">
        <f>B23+C23/60</f>
        <v>135.72499999999999</v>
      </c>
      <c r="F23" s="4" t="str">
        <f>INT(ABS(E23))&amp;"° "&amp;TEXT(MOD(ABS(E23),1)*60,"0.0")&amp;"'"</f>
        <v>135° 43.5'</v>
      </c>
    </row>
    <row r="24" spans="1:6" ht="18" customHeight="1" x14ac:dyDescent="0.2">
      <c r="A24" s="1" t="s">
        <v>21</v>
      </c>
      <c r="B24" s="2">
        <v>21</v>
      </c>
      <c r="C24" s="2">
        <v>22.9</v>
      </c>
      <c r="D24" s="2" t="s">
        <v>3</v>
      </c>
      <c r="E24" s="3">
        <f>IF(D24="S",-1,1)*(B24+C24/60)</f>
        <v>21.381666666666668</v>
      </c>
      <c r="F24" s="4" t="str">
        <f>INT(ABS(E24))&amp;"° "&amp;TEXT(MOD(ABS(E24),1)*60,"0.0")&amp;"' "&amp;D24</f>
        <v>21° 22.9' N</v>
      </c>
    </row>
    <row r="25" spans="1:6" ht="18" customHeight="1" x14ac:dyDescent="0.2">
      <c r="A25" s="1" t="s">
        <v>22</v>
      </c>
      <c r="B25" s="2">
        <v>150</v>
      </c>
      <c r="C25" s="2">
        <v>43.4</v>
      </c>
      <c r="E25" s="3">
        <f>B25+C25/60</f>
        <v>150.72333333333333</v>
      </c>
      <c r="F25" s="4" t="str">
        <f>INT(ABS(E25))&amp;"° "&amp;TEXT(MOD(ABS(E25),1)*60,"0.0")&amp;"'"</f>
        <v>150° 43.4'</v>
      </c>
    </row>
    <row r="26" spans="1:6" ht="18" customHeight="1" x14ac:dyDescent="0.2">
      <c r="A26" s="1" t="s">
        <v>23</v>
      </c>
      <c r="B26" s="2">
        <v>21</v>
      </c>
      <c r="C26" s="2">
        <v>23.4</v>
      </c>
      <c r="D26" s="2" t="s">
        <v>3</v>
      </c>
      <c r="E26" s="3">
        <f>IF(D26="S",-1,1)*(B26+C26/60)</f>
        <v>21.39</v>
      </c>
      <c r="F26" s="4" t="str">
        <f>INT(ABS(E26))&amp;"° "&amp;TEXT(MOD(ABS(E26),1)*60,"0.0")&amp;"' "&amp;D26</f>
        <v>21° 23.4' N</v>
      </c>
    </row>
    <row r="27" spans="1:6" ht="6" customHeight="1" x14ac:dyDescent="0.2"/>
    <row r="28" spans="1:6" ht="19.5" customHeight="1" x14ac:dyDescent="0.2">
      <c r="A28" s="15" t="s">
        <v>24</v>
      </c>
      <c r="B28" s="15"/>
      <c r="C28" s="15"/>
      <c r="D28" s="15"/>
      <c r="E28" s="15"/>
      <c r="F28" s="15"/>
    </row>
    <row r="29" spans="1:6" ht="18" customHeight="1" x14ac:dyDescent="0.2">
      <c r="A29" s="1" t="s">
        <v>25</v>
      </c>
      <c r="E29" s="3">
        <f>(COS(RADIANS(E11))*SIN(RADIANS(E9))-SIN(RADIANS(E10)))/SIN(RADIANS(E11))</f>
        <v>-0.76719117334216935</v>
      </c>
      <c r="F29" s="4" t="str">
        <f>TEXT(E29,"0.00000")</f>
        <v>-0.76719</v>
      </c>
    </row>
    <row r="30" spans="1:6" ht="18" customHeight="1" x14ac:dyDescent="0.2">
      <c r="A30" s="1" t="s">
        <v>26</v>
      </c>
      <c r="E30" s="3">
        <f>B20*(E29+0.000145*B20*(COS(RADIANS(E11))/SIN(RADIANS(E11)))*(COS(RADIANS(E9))^2-E29^2))</f>
        <v>-44.728957410297276</v>
      </c>
      <c r="F30" s="4" t="str">
        <f>TEXT(E30,"0.000")&amp;"'"</f>
        <v>-44.729'</v>
      </c>
    </row>
    <row r="31" spans="1:6" ht="18" customHeight="1" x14ac:dyDescent="0.2">
      <c r="A31" s="1" t="s">
        <v>27</v>
      </c>
      <c r="E31" s="3">
        <f>0.5*(SIN(RADIANS(E9))/SIN(RADIANS(E10))+SIN(RADIANS(E10))/SIN(RADIANS(E9)))</f>
        <v>1.3316071872822504</v>
      </c>
      <c r="F31" s="4" t="str">
        <f>TEXT(E31,"0.00000")</f>
        <v>1.33161</v>
      </c>
    </row>
    <row r="32" spans="1:6" ht="18" customHeight="1" x14ac:dyDescent="0.2">
      <c r="A32" s="1" t="s">
        <v>28</v>
      </c>
      <c r="E32" s="3">
        <f>1.9*(E31-COS(RADIANS(E11)))/SIN(RADIANS(E11))</f>
        <v>1.8216675319977487</v>
      </c>
      <c r="F32" s="4" t="str">
        <f>TEXT(E32,"0.000")&amp;"'"</f>
        <v>1.822'</v>
      </c>
    </row>
    <row r="33" spans="1:6" ht="18" customHeight="1" x14ac:dyDescent="0.2">
      <c r="A33" s="1" t="s">
        <v>29</v>
      </c>
      <c r="E33" s="6">
        <f>E11+(E30+E32)/60</f>
        <v>59.093211835361672</v>
      </c>
      <c r="F33" s="6" t="str">
        <f>INT(ABS(E33))&amp;"° "&amp;TEXT(MOD(ABS(E33),1)*60,"0.0")&amp;"'"</f>
        <v>59° 5.6'</v>
      </c>
    </row>
    <row r="34" spans="1:6" ht="6" customHeight="1" x14ac:dyDescent="0.2"/>
    <row r="35" spans="1:6" ht="19.5" customHeight="1" x14ac:dyDescent="0.2">
      <c r="A35" s="15" t="s">
        <v>30</v>
      </c>
      <c r="B35" s="15"/>
      <c r="C35" s="15"/>
      <c r="D35" s="15"/>
      <c r="E35" s="15"/>
      <c r="F35" s="15"/>
    </row>
    <row r="36" spans="1:6" ht="18" customHeight="1" x14ac:dyDescent="0.2">
      <c r="A36" s="1" t="s">
        <v>31</v>
      </c>
      <c r="E36" s="3">
        <f>DEGREES(ACOS(SIN(RADIANS(E16))*SIN(RADIANS(E24))+COS(RADIANS(E16))*COS(RADIANS(E24))*COS(RADIANS(E15-E23))))</f>
        <v>59.274313880827847</v>
      </c>
      <c r="F36" s="4" t="str">
        <f>INT(ABS(E36))&amp;"° "&amp;TEXT(MOD(ABS(E36),1)*60,"0.0")&amp;"'"</f>
        <v>59° 16.5'</v>
      </c>
    </row>
    <row r="37" spans="1:6" ht="18" customHeight="1" x14ac:dyDescent="0.2">
      <c r="A37" s="1" t="s">
        <v>32</v>
      </c>
      <c r="E37" s="3">
        <f>DEGREES(ACOS(SIN(RADIANS(E18))*SIN(RADIANS(E26))+COS(RADIANS(E18))*COS(RADIANS(E26))*COS(RADIANS(E17-E25))))</f>
        <v>58.741856846959216</v>
      </c>
      <c r="F37" s="4" t="str">
        <f>INT(ABS(E37))&amp;"° "&amp;TEXT(MOD(ABS(E37),1)*60,"0.0")&amp;"'"</f>
        <v>58° 44.5'</v>
      </c>
    </row>
    <row r="38" spans="1:6" ht="18" customHeight="1" x14ac:dyDescent="0.2">
      <c r="A38" s="1" t="s">
        <v>33</v>
      </c>
      <c r="E38" s="6">
        <f>INT(E8)+((E33-E36)/(E37-E36))</f>
        <v>21.340125181839287</v>
      </c>
      <c r="F38" s="6" t="str">
        <f>TEXT(INT(E38),"00")&amp;"h "&amp;TEXT(INT(MOD(E38,1)*60),"00")&amp;"m "&amp;TEXT(ROUND(MOD(E38*3600,60),0),"00")&amp;"s"</f>
        <v>21h 20m 24s</v>
      </c>
    </row>
    <row r="39" spans="1:6" ht="18" customHeight="1" x14ac:dyDescent="0.2">
      <c r="A39" s="1" t="s">
        <v>34</v>
      </c>
      <c r="E39" s="6">
        <f>(E8-E38)*3600</f>
        <v>-19.450654621434182</v>
      </c>
      <c r="F39" s="6" t="str">
        <f>TEXT(ABS(E39),"0.0")&amp;" sec  "&amp;IF(E39&gt;=0,"Ts fast","Ts slow")</f>
        <v>19.5 sec  Ts slow</v>
      </c>
    </row>
    <row r="40" spans="1:6" ht="18" customHeight="1" x14ac:dyDescent="0.2">
      <c r="A40" s="1" t="s">
        <v>35</v>
      </c>
      <c r="E40" s="6">
        <f>E39*15/60</f>
        <v>-4.8626636553585456</v>
      </c>
      <c r="F40" s="6" t="str">
        <f>TEXT(ABS(E40),"0.0")&amp;"'"</f>
        <v>4.9'</v>
      </c>
    </row>
    <row r="41" spans="1:6" ht="6" customHeight="1" x14ac:dyDescent="0.2"/>
    <row r="42" spans="1:6" ht="19.5" customHeight="1" x14ac:dyDescent="0.2">
      <c r="A42" s="15" t="s">
        <v>36</v>
      </c>
      <c r="B42" s="15"/>
      <c r="C42" s="15"/>
      <c r="D42" s="15"/>
      <c r="E42" s="15"/>
      <c r="F42" s="15"/>
    </row>
    <row r="43" spans="1:6" ht="34" customHeight="1" x14ac:dyDescent="0.2">
      <c r="A43" s="7" t="s">
        <v>25</v>
      </c>
      <c r="B43" s="13" t="s">
        <v>37</v>
      </c>
      <c r="C43" s="13"/>
      <c r="D43" s="13"/>
      <c r="E43" s="14" t="s">
        <v>38</v>
      </c>
      <c r="F43" s="14"/>
    </row>
    <row r="44" spans="1:6" ht="37" customHeight="1" x14ac:dyDescent="0.2">
      <c r="A44" s="8" t="s">
        <v>39</v>
      </c>
      <c r="B44" s="11" t="s">
        <v>40</v>
      </c>
      <c r="C44" s="11"/>
      <c r="D44" s="11"/>
      <c r="E44" s="12" t="s">
        <v>41</v>
      </c>
      <c r="F44" s="12"/>
    </row>
    <row r="45" spans="1:6" ht="36" customHeight="1" x14ac:dyDescent="0.2">
      <c r="A45" s="7" t="s">
        <v>27</v>
      </c>
      <c r="B45" s="13" t="s">
        <v>70</v>
      </c>
      <c r="C45" s="13"/>
      <c r="D45" s="13"/>
      <c r="E45" s="14" t="s">
        <v>38</v>
      </c>
      <c r="F45" s="14"/>
    </row>
    <row r="46" spans="1:6" ht="39" customHeight="1" x14ac:dyDescent="0.2">
      <c r="A46" s="8" t="s">
        <v>42</v>
      </c>
      <c r="B46" s="11" t="s">
        <v>43</v>
      </c>
      <c r="C46" s="11"/>
      <c r="D46" s="11"/>
      <c r="E46" s="12" t="s">
        <v>18</v>
      </c>
      <c r="F46" s="12"/>
    </row>
    <row r="47" spans="1:6" ht="18" customHeight="1" x14ac:dyDescent="0.2">
      <c r="A47" s="7" t="s">
        <v>44</v>
      </c>
      <c r="B47" s="13" t="s">
        <v>45</v>
      </c>
      <c r="C47" s="13"/>
      <c r="D47" s="13"/>
      <c r="E47" s="14" t="s">
        <v>46</v>
      </c>
      <c r="F47" s="14"/>
    </row>
    <row r="48" spans="1:6" ht="62" customHeight="1" x14ac:dyDescent="0.2">
      <c r="A48" s="8" t="s">
        <v>47</v>
      </c>
      <c r="B48" s="11" t="s">
        <v>48</v>
      </c>
      <c r="C48" s="11"/>
      <c r="D48" s="11"/>
      <c r="E48" s="12" t="s">
        <v>49</v>
      </c>
      <c r="F48" s="12"/>
    </row>
    <row r="49" spans="1:6" ht="45" customHeight="1" x14ac:dyDescent="0.2">
      <c r="A49" s="7" t="s">
        <v>50</v>
      </c>
      <c r="B49" s="13" t="s">
        <v>51</v>
      </c>
      <c r="C49" s="13"/>
      <c r="D49" s="13"/>
      <c r="E49" s="14" t="s">
        <v>52</v>
      </c>
      <c r="F49" s="14"/>
    </row>
    <row r="50" spans="1:6" ht="36" customHeight="1" x14ac:dyDescent="0.2">
      <c r="A50" s="8" t="s">
        <v>53</v>
      </c>
      <c r="B50" s="11" t="s">
        <v>54</v>
      </c>
      <c r="C50" s="11"/>
      <c r="D50" s="11"/>
      <c r="E50" s="12" t="s">
        <v>55</v>
      </c>
      <c r="F50" s="12"/>
    </row>
    <row r="51" spans="1:6" ht="39" customHeight="1" x14ac:dyDescent="0.2">
      <c r="A51" s="7" t="s">
        <v>56</v>
      </c>
      <c r="B51" s="13" t="s">
        <v>57</v>
      </c>
      <c r="C51" s="13"/>
      <c r="D51" s="13"/>
      <c r="E51" s="14" t="s">
        <v>58</v>
      </c>
      <c r="F51" s="14"/>
    </row>
    <row r="53" spans="1:6" ht="19.5" customHeight="1" x14ac:dyDescent="0.2">
      <c r="A53" s="15" t="s">
        <v>59</v>
      </c>
      <c r="B53" s="15"/>
      <c r="C53" s="15"/>
      <c r="D53" s="15"/>
      <c r="E53" s="15"/>
      <c r="F53" s="15"/>
    </row>
    <row r="54" spans="1:6" ht="19.5" customHeight="1" x14ac:dyDescent="0.2">
      <c r="A54" s="10" t="s">
        <v>69</v>
      </c>
      <c r="B54" s="10"/>
      <c r="C54" s="10"/>
      <c r="D54" s="10"/>
      <c r="E54" s="10"/>
      <c r="F54" s="10"/>
    </row>
    <row r="55" spans="1:6" ht="19.5" customHeight="1" x14ac:dyDescent="0.2">
      <c r="A55" s="9" t="s">
        <v>61</v>
      </c>
      <c r="B55" s="9"/>
      <c r="C55" s="9"/>
      <c r="D55" s="9"/>
      <c r="E55" s="9"/>
      <c r="F55" s="9"/>
    </row>
    <row r="56" spans="1:6" ht="19.5" customHeight="1" x14ac:dyDescent="0.2">
      <c r="A56" s="10" t="s">
        <v>62</v>
      </c>
      <c r="B56" s="10"/>
      <c r="C56" s="10"/>
      <c r="D56" s="10"/>
      <c r="E56" s="10"/>
      <c r="F56" s="10"/>
    </row>
    <row r="57" spans="1:6" ht="19.5" customHeight="1" x14ac:dyDescent="0.2">
      <c r="A57" s="9" t="s">
        <v>63</v>
      </c>
      <c r="B57" s="9"/>
      <c r="C57" s="9"/>
      <c r="D57" s="9"/>
      <c r="E57" s="9"/>
      <c r="F57" s="9"/>
    </row>
    <row r="58" spans="1:6" ht="19.5" customHeight="1" x14ac:dyDescent="0.2">
      <c r="A58" s="10" t="s">
        <v>64</v>
      </c>
      <c r="B58" s="10"/>
      <c r="C58" s="10"/>
      <c r="D58" s="10"/>
      <c r="E58" s="10"/>
      <c r="F58" s="10"/>
    </row>
    <row r="59" spans="1:6" ht="19.5" customHeight="1" x14ac:dyDescent="0.2">
      <c r="A59" s="9" t="s">
        <v>65</v>
      </c>
      <c r="B59" s="9"/>
      <c r="C59" s="9"/>
      <c r="D59" s="9"/>
      <c r="E59" s="9"/>
      <c r="F59" s="9"/>
    </row>
  </sheetData>
  <mergeCells count="34">
    <mergeCell ref="A1:F1"/>
    <mergeCell ref="A2:F2"/>
    <mergeCell ref="A4:F4"/>
    <mergeCell ref="A13:F13"/>
    <mergeCell ref="A14:F14"/>
    <mergeCell ref="A22:F22"/>
    <mergeCell ref="A28:F28"/>
    <mergeCell ref="A35:F35"/>
    <mergeCell ref="A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A53:F53"/>
    <mergeCell ref="A59:F59"/>
    <mergeCell ref="A54:F54"/>
    <mergeCell ref="A55:F55"/>
    <mergeCell ref="A56:F56"/>
    <mergeCell ref="A57:F57"/>
    <mergeCell ref="A58:F5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Shufeldt example</vt:lpstr>
      <vt:lpstr>Letcher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David Burch</cp:lastModifiedBy>
  <cp:revision>0</cp:revision>
  <dcterms:created xsi:type="dcterms:W3CDTF">2026-05-19T16:07:09Z</dcterms:created>
  <dcterms:modified xsi:type="dcterms:W3CDTF">2026-05-19T22:51:23Z</dcterms:modified>
  <dc:language>en-US</dc:language>
</cp:coreProperties>
</file>